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anb\Desktop\"/>
    </mc:Choice>
  </mc:AlternateContent>
  <bookViews>
    <workbookView xWindow="3465" yWindow="0" windowWidth="25605" windowHeight="16320" tabRatio="500"/>
  </bookViews>
  <sheets>
    <sheet name="2122TariffInfo" sheetId="12" r:id="rId1"/>
    <sheet name="IndicativeTariff" sheetId="17" r:id="rId2"/>
    <sheet name="LocalTariff" sheetId="19" r:id="rId3"/>
  </sheets>
  <definedNames>
    <definedName name="Levels" localSheetId="2">LocalTariff!$P$3:$P$7</definedName>
    <definedName name="Levels">IndicativeTariff!$Q$3:$Q$7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9" l="1"/>
  <c r="B24" i="19"/>
  <c r="B23" i="19"/>
  <c r="B22" i="19"/>
  <c r="B21" i="19"/>
  <c r="B22" i="17" l="1"/>
  <c r="B21" i="17"/>
  <c r="B20" i="17"/>
  <c r="B19" i="17"/>
  <c r="B18" i="17"/>
  <c r="E22" i="17"/>
  <c r="E21" i="17"/>
  <c r="E20" i="17"/>
  <c r="E19" i="17"/>
  <c r="E18" i="17"/>
  <c r="B17" i="17" l="1"/>
  <c r="C27" i="19"/>
  <c r="F26" i="19"/>
  <c r="C25" i="19"/>
  <c r="C24" i="19"/>
  <c r="C23" i="19"/>
  <c r="C22" i="19"/>
  <c r="C21" i="19"/>
  <c r="B20" i="19"/>
  <c r="E9" i="19"/>
  <c r="D21" i="19" l="1"/>
  <c r="D24" i="19"/>
  <c r="D22" i="19"/>
  <c r="D20" i="17"/>
  <c r="C26" i="19"/>
  <c r="D23" i="19"/>
  <c r="D25" i="19"/>
  <c r="C22" i="17"/>
  <c r="D22" i="17" s="1"/>
  <c r="C21" i="17"/>
  <c r="D21" i="17" s="1"/>
  <c r="C20" i="17"/>
  <c r="C19" i="17"/>
  <c r="D19" i="17" s="1"/>
  <c r="C18" i="17"/>
  <c r="D18" i="17" s="1"/>
  <c r="H18" i="17"/>
  <c r="D23" i="17" l="1"/>
  <c r="D26" i="19"/>
  <c r="D27" i="19" s="1"/>
  <c r="H19" i="17"/>
  <c r="H20" i="17" s="1"/>
  <c r="H21" i="17" s="1"/>
  <c r="H22" i="17" s="1"/>
  <c r="E25" i="19" l="1"/>
  <c r="H25" i="19" s="1"/>
  <c r="E23" i="19"/>
  <c r="H23" i="19" s="1"/>
  <c r="E21" i="19"/>
  <c r="H21" i="19" s="1"/>
  <c r="E24" i="19"/>
  <c r="H24" i="19" s="1"/>
  <c r="E22" i="19"/>
  <c r="H22" i="19" s="1"/>
  <c r="D31" i="19"/>
  <c r="E9" i="17"/>
  <c r="H26" i="19" l="1"/>
  <c r="G21" i="17"/>
  <c r="I21" i="17" s="1"/>
  <c r="G22" i="17"/>
  <c r="I22" i="17" s="1"/>
  <c r="G18" i="17" l="1"/>
  <c r="I18" i="17" s="1"/>
  <c r="G20" i="17"/>
  <c r="I20" i="17" s="1"/>
  <c r="C23" i="17"/>
  <c r="G19" i="17"/>
  <c r="I19" i="17" s="1"/>
  <c r="I23" i="17" l="1"/>
  <c r="C24" i="17" s="1"/>
  <c r="G23" i="17"/>
  <c r="D24" i="17" l="1"/>
  <c r="D28" i="17" s="1"/>
  <c r="F23" i="17"/>
</calcChain>
</file>

<file path=xl/sharedStrings.xml><?xml version="1.0" encoding="utf-8"?>
<sst xmlns="http://schemas.openxmlformats.org/spreadsheetml/2006/main" count="117" uniqueCount="62">
  <si>
    <t xml:space="preserve">Weighted </t>
  </si>
  <si>
    <t xml:space="preserve">RCS </t>
  </si>
  <si>
    <t>Range</t>
  </si>
  <si>
    <t>Income</t>
  </si>
  <si>
    <t>Heavy</t>
  </si>
  <si>
    <t>Light</t>
  </si>
  <si>
    <t>Medium</t>
  </si>
  <si>
    <t>Very Heavy</t>
  </si>
  <si>
    <t>Very Light</t>
  </si>
  <si>
    <t>eg 20% = 1.2</t>
  </si>
  <si>
    <t>incl MFF</t>
  </si>
  <si>
    <t>excl MFF</t>
  </si>
  <si>
    <t>Bed Days</t>
  </si>
  <si>
    <t>Hyper-acute</t>
  </si>
  <si>
    <t>Very High</t>
  </si>
  <si>
    <t>High</t>
  </si>
  <si>
    <t>Low</t>
  </si>
  <si>
    <t>Very Low</t>
  </si>
  <si>
    <t>1a Physical</t>
  </si>
  <si>
    <t>1b Mixed</t>
  </si>
  <si>
    <t>This workbook has 2 Tariff Calculator sheets for each Service:</t>
  </si>
  <si>
    <t>Indicative Tariff:</t>
  </si>
  <si>
    <t>Local Tariff:</t>
  </si>
  <si>
    <t>Profile</t>
  </si>
  <si>
    <t>tariff prices</t>
  </si>
  <si>
    <t>Complexity</t>
  </si>
  <si>
    <t>The changeable values are in the light green cells that look like this</t>
  </si>
  <si>
    <t>1c Cog Beh</t>
  </si>
  <si>
    <t>Factor - Level 1</t>
  </si>
  <si>
    <t>Note 1: MFF% is not applicable for non-NHS providers</t>
  </si>
  <si>
    <t>UK ROC and should be inserted into cells with this shading:</t>
  </si>
  <si>
    <t>The complexity profile for your organisation can be requested from</t>
  </si>
  <si>
    <t>(the complexity profile is based on reported data from your service,</t>
  </si>
  <si>
    <t xml:space="preserve"> from 'Very High' to 'Very Low'. However, please also feel free to</t>
  </si>
  <si>
    <t xml:space="preserve"> change these for contract modelling purposes)</t>
  </si>
  <si>
    <t>The below prices are per day bed rates, exclusive of MFF. MFF factors only apply to NHS organisations. If you don’t know your MFF%, please contact UK ROC.</t>
  </si>
  <si>
    <t>Use this sheet to calculate the total contract value and the weighted bed day cost if you are intending to apply an indicative tariff prices above.</t>
  </si>
  <si>
    <t>Use this sheet to calculate the weighted bed day cost if you have a locally agreed contract value (ie you are NOT applying the indicative tariff prices above)</t>
  </si>
  <si>
    <t>Please feel free to change contract value or tariff values or total OBDs in the Tariff Calculators to model different outcomes.</t>
  </si>
  <si>
    <t>Enter total contracted OBDs:</t>
  </si>
  <si>
    <t>OBD's</t>
  </si>
  <si>
    <t>Please fill in the below questions before using the Tariff Calculator:</t>
  </si>
  <si>
    <t>(if you do not know, ask UK ROC)</t>
  </si>
  <si>
    <t>Select the sign-posted Level of your Service</t>
  </si>
  <si>
    <t>Indicative</t>
  </si>
  <si>
    <t>Factor - Level 2</t>
  </si>
  <si>
    <t>Therefore, in this example, the contract is</t>
  </si>
  <si>
    <t>Enter total MFF inclusive Contract value:</t>
  </si>
  <si>
    <t>Tariff Calculator (using the local agreed prices)</t>
  </si>
  <si>
    <t>Tariff Calculator: use to calculate weighted bed day cost if you have a local contract</t>
  </si>
  <si>
    <t>Tariff Calculator: use to calculate weighted bed day cost if you have a national contract</t>
  </si>
  <si>
    <t>Tariff Calculator (using the indicative tariff)</t>
  </si>
  <si>
    <t>Local prices</t>
  </si>
  <si>
    <r>
      <t xml:space="preserve">Use the below Tariff Calculator when the contract has </t>
    </r>
    <r>
      <rPr>
        <u/>
        <sz val="12"/>
        <color rgb="FFFF0000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been based on the Indicative Tariff (ie its based on locally agreed prices)</t>
    </r>
  </si>
  <si>
    <r>
      <t>MFF%</t>
    </r>
    <r>
      <rPr>
        <b/>
        <vertAlign val="superscript"/>
        <sz val="10"/>
        <color theme="1"/>
        <rFont val="Arial"/>
        <family val="2"/>
      </rPr>
      <t>1</t>
    </r>
  </si>
  <si>
    <t>Re 21/22 published indicative tariff prices:</t>
  </si>
  <si>
    <t>The below are 2021/22 indicative MFF exclusive prices that have been calculated based on submitted UK ROC data and costs from participating services.</t>
  </si>
  <si>
    <t>UK ROC
21/22 indicative Tariff Prices
[MFF excl]</t>
  </si>
  <si>
    <t>Note that the below prices no longer include a level 2a/2b split.</t>
  </si>
  <si>
    <t>2 (no 2a/2b split)</t>
  </si>
  <si>
    <t>2 Physical</t>
  </si>
  <si>
    <t>Use the below Tariff Calculator when the contract has been based on the Indicative Tariff (ie not a local contract)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</si>
</sst>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£&quot;#,##0.00"/>
    <numFmt numFmtId="165" formatCode="0.000"/>
    <numFmt numFmtId="166" formatCode="&quot;£&quot;#,##0"/>
    <numFmt numFmtId="167" formatCode="0.0%"/>
    <numFmt numFmtId="168" formatCode="#,##0.000"/>
    <numFmt numFmtId="169" formatCode="0.00000"/>
    <numFmt numFmtId="170" formatCode="#,##0.00000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</cellStyleXfs>
  <cellXfs count="108">
    <xf numFmtId="0" fontId="0" fillId="0" borderId="0" xfId="0"/>
    <xf numFmtId="0" fontId="7" fillId="0" borderId="0" xfId="0" applyFont="1" applyBorder="1"/>
    <xf numFmtId="3" fontId="7" fillId="0" borderId="0" xfId="0" applyNumberFormat="1" applyFont="1" applyBorder="1"/>
    <xf numFmtId="0" fontId="8" fillId="0" borderId="0" xfId="0" applyFont="1" applyBorder="1"/>
    <xf numFmtId="3" fontId="0" fillId="0" borderId="0" xfId="0" applyNumberFormat="1" applyBorder="1"/>
    <xf numFmtId="0" fontId="0" fillId="0" borderId="0" xfId="0" applyBorder="1"/>
    <xf numFmtId="164" fontId="8" fillId="0" borderId="0" xfId="0" applyNumberFormat="1" applyFont="1" applyBorder="1"/>
    <xf numFmtId="0" fontId="11" fillId="0" borderId="0" xfId="0" applyFont="1" applyBorder="1"/>
    <xf numFmtId="166" fontId="0" fillId="0" borderId="0" xfId="0" applyNumberFormat="1" applyBorder="1"/>
    <xf numFmtId="3" fontId="0" fillId="0" borderId="0" xfId="0" applyNumberFormat="1"/>
    <xf numFmtId="0" fontId="5" fillId="0" borderId="0" xfId="0" applyFont="1"/>
    <xf numFmtId="0" fontId="0" fillId="0" borderId="0" xfId="0" applyFill="1" applyBorder="1"/>
    <xf numFmtId="166" fontId="7" fillId="0" borderId="0" xfId="0" applyNumberFormat="1" applyFont="1" applyBorder="1"/>
    <xf numFmtId="166" fontId="0" fillId="0" borderId="0" xfId="0" applyNumberFormat="1"/>
    <xf numFmtId="0" fontId="16" fillId="0" borderId="0" xfId="0" applyFont="1"/>
    <xf numFmtId="3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0" xfId="0" applyFont="1" applyBorder="1"/>
    <xf numFmtId="49" fontId="0" fillId="0" borderId="0" xfId="0" applyNumberFormat="1" applyBorder="1"/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1" fillId="0" borderId="0" xfId="0" applyNumberFormat="1" applyFont="1" applyBorder="1"/>
    <xf numFmtId="0" fontId="0" fillId="0" borderId="0" xfId="0" applyFont="1"/>
    <xf numFmtId="0" fontId="0" fillId="0" borderId="0" xfId="0" applyFont="1" applyFill="1" applyBorder="1"/>
    <xf numFmtId="49" fontId="18" fillId="0" borderId="0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/>
    <xf numFmtId="166" fontId="18" fillId="0" borderId="0" xfId="0" applyNumberFormat="1" applyFont="1" applyBorder="1"/>
    <xf numFmtId="0" fontId="9" fillId="0" borderId="0" xfId="0" applyFont="1"/>
    <xf numFmtId="0" fontId="18" fillId="0" borderId="0" xfId="0" applyFont="1"/>
    <xf numFmtId="166" fontId="19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167" fontId="18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9" fillId="0" borderId="0" xfId="0" applyFont="1" applyBorder="1"/>
    <xf numFmtId="0" fontId="18" fillId="0" borderId="0" xfId="0" applyFont="1" applyFill="1" applyAlignment="1">
      <alignment horizontal="center"/>
    </xf>
    <xf numFmtId="166" fontId="18" fillId="0" borderId="0" xfId="0" applyNumberFormat="1" applyFont="1"/>
    <xf numFmtId="165" fontId="18" fillId="0" borderId="0" xfId="0" applyNumberFormat="1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Fill="1" applyBorder="1"/>
    <xf numFmtId="0" fontId="23" fillId="4" borderId="2" xfId="0" applyFont="1" applyFill="1" applyBorder="1" applyAlignment="1">
      <alignment horizontal="center" vertical="center" wrapText="1"/>
    </xf>
    <xf numFmtId="0" fontId="20" fillId="0" borderId="0" xfId="0" applyFont="1"/>
    <xf numFmtId="0" fontId="24" fillId="4" borderId="3" xfId="0" applyFont="1" applyFill="1" applyBorder="1" applyAlignment="1">
      <alignment horizontal="center"/>
    </xf>
    <xf numFmtId="3" fontId="24" fillId="4" borderId="3" xfId="0" applyNumberFormat="1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6" fillId="0" borderId="0" xfId="0" applyFont="1"/>
    <xf numFmtId="166" fontId="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168" fontId="18" fillId="0" borderId="8" xfId="0" applyNumberFormat="1" applyFont="1" applyFill="1" applyBorder="1" applyAlignment="1">
      <alignment horizontal="center"/>
    </xf>
    <xf numFmtId="168" fontId="18" fillId="0" borderId="1" xfId="0" applyNumberFormat="1" applyFont="1" applyFill="1" applyBorder="1" applyAlignment="1">
      <alignment horizontal="center"/>
    </xf>
    <xf numFmtId="168" fontId="18" fillId="0" borderId="1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166" fontId="17" fillId="4" borderId="7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0" fillId="3" borderId="2" xfId="0" applyFill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166" fontId="29" fillId="0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0" fontId="0" fillId="5" borderId="2" xfId="0" applyFill="1" applyBorder="1"/>
    <xf numFmtId="0" fontId="0" fillId="0" borderId="0" xfId="0" quotePrefix="1"/>
    <xf numFmtId="170" fontId="11" fillId="0" borderId="0" xfId="0" applyNumberFormat="1" applyFont="1" applyBorder="1" applyAlignment="1">
      <alignment horizontal="center"/>
    </xf>
    <xf numFmtId="0" fontId="22" fillId="0" borderId="0" xfId="0" applyFont="1"/>
    <xf numFmtId="0" fontId="33" fillId="0" borderId="0" xfId="0" applyFont="1" applyBorder="1"/>
    <xf numFmtId="0" fontId="32" fillId="0" borderId="0" xfId="0" applyFont="1"/>
    <xf numFmtId="166" fontId="18" fillId="2" borderId="2" xfId="0" applyNumberFormat="1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26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6" fillId="0" borderId="0" xfId="0" applyFont="1"/>
    <xf numFmtId="0" fontId="37" fillId="0" borderId="0" xfId="0" applyFont="1"/>
    <xf numFmtId="0" fontId="31" fillId="0" borderId="0" xfId="0" applyFont="1"/>
    <xf numFmtId="0" fontId="36" fillId="0" borderId="0" xfId="0" applyFont="1" applyAlignment="1">
      <alignment horizontal="right"/>
    </xf>
    <xf numFmtId="165" fontId="36" fillId="0" borderId="0" xfId="0" applyNumberFormat="1" applyFont="1" applyAlignment="1">
      <alignment horizontal="center"/>
    </xf>
    <xf numFmtId="165" fontId="32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8" fillId="3" borderId="2" xfId="0" applyFont="1" applyFill="1" applyBorder="1" applyAlignment="1" applyProtection="1">
      <alignment horizontal="center"/>
      <protection locked="0"/>
    </xf>
    <xf numFmtId="3" fontId="18" fillId="3" borderId="2" xfId="0" applyNumberFormat="1" applyFont="1" applyFill="1" applyBorder="1" applyAlignment="1" applyProtection="1">
      <alignment horizontal="center"/>
      <protection locked="0"/>
    </xf>
    <xf numFmtId="166" fontId="18" fillId="3" borderId="2" xfId="0" applyNumberFormat="1" applyFont="1" applyFill="1" applyBorder="1" applyAlignment="1" applyProtection="1">
      <alignment horizontal="center"/>
      <protection locked="0"/>
    </xf>
    <xf numFmtId="167" fontId="18" fillId="5" borderId="9" xfId="1" applyNumberFormat="1" applyFont="1" applyFill="1" applyBorder="1" applyAlignment="1" applyProtection="1">
      <alignment horizontal="center"/>
      <protection locked="0"/>
    </xf>
    <xf numFmtId="167" fontId="18" fillId="5" borderId="5" xfId="1" applyNumberFormat="1" applyFont="1" applyFill="1" applyBorder="1" applyAlignment="1" applyProtection="1">
      <alignment horizontal="center"/>
      <protection locked="0"/>
    </xf>
    <xf numFmtId="167" fontId="18" fillId="5" borderId="11" xfId="1" applyNumberFormat="1" applyFont="1" applyFill="1" applyBorder="1" applyAlignment="1" applyProtection="1">
      <alignment horizontal="center"/>
      <protection locked="0"/>
    </xf>
    <xf numFmtId="169" fontId="18" fillId="5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166" fontId="0" fillId="4" borderId="12" xfId="0" applyNumberFormat="1" applyFill="1" applyBorder="1" applyAlignment="1">
      <alignment horizontal="center"/>
    </xf>
    <xf numFmtId="166" fontId="0" fillId="4" borderId="13" xfId="0" applyNumberFormat="1" applyFill="1" applyBorder="1" applyAlignment="1">
      <alignment horizontal="center"/>
    </xf>
    <xf numFmtId="166" fontId="0" fillId="4" borderId="14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53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  <cellStyle name="Normal 2" xfId="48"/>
    <cellStyle name="Normal 3" xfId="49"/>
    <cellStyle name="Normal 4" xfId="50"/>
    <cellStyle name="Normal 5" xfId="52"/>
    <cellStyle name="Percent" xfId="1" builtinId="5"/>
    <cellStyle name="Percent 2" xfId="5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/>
  </sheetViews>
  <sheetFormatPr defaultRowHeight="15.75" x14ac:dyDescent="0.25"/>
  <cols>
    <col min="2" max="2" width="14.625" customWidth="1"/>
    <col min="3" max="3" width="4.875" customWidth="1"/>
    <col min="4" max="5" width="14" customWidth="1"/>
  </cols>
  <sheetData>
    <row r="1" spans="1:14" ht="21" x14ac:dyDescent="0.25">
      <c r="A1" s="49" t="s">
        <v>55</v>
      </c>
      <c r="N1" s="50"/>
    </row>
    <row r="2" spans="1:14" x14ac:dyDescent="0.25">
      <c r="A2" s="101" t="s">
        <v>56</v>
      </c>
    </row>
    <row r="3" spans="1:14" x14ac:dyDescent="0.25">
      <c r="A3" s="101" t="s">
        <v>58</v>
      </c>
    </row>
    <row r="4" spans="1:14" x14ac:dyDescent="0.25">
      <c r="A4" s="48"/>
    </row>
    <row r="5" spans="1:14" x14ac:dyDescent="0.25">
      <c r="A5" t="s">
        <v>35</v>
      </c>
    </row>
    <row r="9" spans="1:14" ht="83.25" customHeight="1" x14ac:dyDescent="0.25">
      <c r="D9" s="43" t="s">
        <v>57</v>
      </c>
    </row>
    <row r="10" spans="1:14" x14ac:dyDescent="0.25">
      <c r="D10" s="43"/>
    </row>
    <row r="11" spans="1:14" x14ac:dyDescent="0.25">
      <c r="B11" s="44" t="s">
        <v>13</v>
      </c>
      <c r="D11" s="45"/>
    </row>
    <row r="12" spans="1:14" x14ac:dyDescent="0.25">
      <c r="B12" t="s">
        <v>14</v>
      </c>
      <c r="C12" s="13"/>
      <c r="D12" s="46">
        <v>832</v>
      </c>
    </row>
    <row r="13" spans="1:14" x14ac:dyDescent="0.25">
      <c r="B13" t="s">
        <v>15</v>
      </c>
      <c r="C13" s="13"/>
      <c r="D13" s="46">
        <v>689</v>
      </c>
    </row>
    <row r="14" spans="1:14" x14ac:dyDescent="0.25">
      <c r="B14" t="s">
        <v>6</v>
      </c>
      <c r="C14" s="13"/>
      <c r="D14" s="46">
        <v>481</v>
      </c>
    </row>
    <row r="15" spans="1:14" x14ac:dyDescent="0.25">
      <c r="B15" t="s">
        <v>16</v>
      </c>
      <c r="C15" s="13"/>
      <c r="D15" s="46">
        <v>413</v>
      </c>
    </row>
    <row r="16" spans="1:14" x14ac:dyDescent="0.25">
      <c r="B16" t="s">
        <v>17</v>
      </c>
      <c r="C16" s="13"/>
      <c r="D16" s="46">
        <v>318</v>
      </c>
    </row>
    <row r="17" spans="2:4" x14ac:dyDescent="0.25">
      <c r="D17" s="46"/>
    </row>
    <row r="18" spans="2:4" x14ac:dyDescent="0.25">
      <c r="B18" s="44" t="s">
        <v>18</v>
      </c>
      <c r="D18" s="46"/>
    </row>
    <row r="19" spans="2:4" x14ac:dyDescent="0.25">
      <c r="B19" t="s">
        <v>14</v>
      </c>
      <c r="C19" s="13"/>
      <c r="D19" s="46">
        <v>656</v>
      </c>
    </row>
    <row r="20" spans="2:4" x14ac:dyDescent="0.25">
      <c r="B20" t="s">
        <v>15</v>
      </c>
      <c r="C20" s="13"/>
      <c r="D20" s="46">
        <v>542</v>
      </c>
    </row>
    <row r="21" spans="2:4" x14ac:dyDescent="0.25">
      <c r="B21" t="s">
        <v>6</v>
      </c>
      <c r="C21" s="13"/>
      <c r="D21" s="46">
        <v>377</v>
      </c>
    </row>
    <row r="22" spans="2:4" x14ac:dyDescent="0.25">
      <c r="B22" t="s">
        <v>16</v>
      </c>
      <c r="C22" s="13"/>
      <c r="D22" s="46">
        <v>325</v>
      </c>
    </row>
    <row r="23" spans="2:4" x14ac:dyDescent="0.25">
      <c r="B23" t="s">
        <v>17</v>
      </c>
      <c r="C23" s="13"/>
      <c r="D23" s="46">
        <v>250</v>
      </c>
    </row>
    <row r="24" spans="2:4" x14ac:dyDescent="0.25">
      <c r="D24" s="46"/>
    </row>
    <row r="25" spans="2:4" x14ac:dyDescent="0.25">
      <c r="B25" s="44" t="s">
        <v>19</v>
      </c>
      <c r="D25" s="46"/>
    </row>
    <row r="26" spans="2:4" x14ac:dyDescent="0.25">
      <c r="B26" t="s">
        <v>14</v>
      </c>
      <c r="C26" s="13"/>
      <c r="D26" s="46">
        <v>629</v>
      </c>
    </row>
    <row r="27" spans="2:4" x14ac:dyDescent="0.25">
      <c r="B27" t="s">
        <v>15</v>
      </c>
      <c r="C27" s="13"/>
      <c r="D27" s="46">
        <v>519</v>
      </c>
    </row>
    <row r="28" spans="2:4" x14ac:dyDescent="0.25">
      <c r="B28" t="s">
        <v>6</v>
      </c>
      <c r="C28" s="13"/>
      <c r="D28" s="46">
        <v>362</v>
      </c>
    </row>
    <row r="29" spans="2:4" x14ac:dyDescent="0.25">
      <c r="B29" t="s">
        <v>16</v>
      </c>
      <c r="C29" s="13"/>
      <c r="D29" s="46">
        <v>310</v>
      </c>
    </row>
    <row r="30" spans="2:4" x14ac:dyDescent="0.25">
      <c r="B30" t="s">
        <v>17</v>
      </c>
      <c r="C30" s="13"/>
      <c r="D30" s="46">
        <v>239</v>
      </c>
    </row>
    <row r="31" spans="2:4" x14ac:dyDescent="0.25">
      <c r="D31" s="46"/>
    </row>
    <row r="32" spans="2:4" x14ac:dyDescent="0.25">
      <c r="B32" s="44" t="s">
        <v>27</v>
      </c>
      <c r="D32" s="46"/>
    </row>
    <row r="33" spans="1:4" x14ac:dyDescent="0.25">
      <c r="B33" t="s">
        <v>14</v>
      </c>
      <c r="D33" s="46">
        <v>1027</v>
      </c>
    </row>
    <row r="34" spans="1:4" x14ac:dyDescent="0.25">
      <c r="B34" t="s">
        <v>15</v>
      </c>
      <c r="D34" s="46">
        <v>850</v>
      </c>
    </row>
    <row r="35" spans="1:4" x14ac:dyDescent="0.25">
      <c r="B35" t="s">
        <v>6</v>
      </c>
      <c r="D35" s="46">
        <v>591</v>
      </c>
    </row>
    <row r="36" spans="1:4" x14ac:dyDescent="0.25">
      <c r="B36" t="s">
        <v>16</v>
      </c>
      <c r="D36" s="46">
        <v>509</v>
      </c>
    </row>
    <row r="37" spans="1:4" x14ac:dyDescent="0.25">
      <c r="B37" t="s">
        <v>17</v>
      </c>
      <c r="D37" s="46">
        <v>393</v>
      </c>
    </row>
    <row r="38" spans="1:4" x14ac:dyDescent="0.25">
      <c r="D38" s="46"/>
    </row>
    <row r="39" spans="1:4" x14ac:dyDescent="0.25">
      <c r="B39" s="44" t="s">
        <v>59</v>
      </c>
      <c r="D39" s="46"/>
    </row>
    <row r="40" spans="1:4" x14ac:dyDescent="0.25">
      <c r="B40" t="s">
        <v>14</v>
      </c>
      <c r="C40" s="13"/>
      <c r="D40" s="46">
        <v>605</v>
      </c>
    </row>
    <row r="41" spans="1:4" x14ac:dyDescent="0.25">
      <c r="B41" t="s">
        <v>15</v>
      </c>
      <c r="C41" s="13"/>
      <c r="D41" s="46">
        <v>495</v>
      </c>
    </row>
    <row r="42" spans="1:4" x14ac:dyDescent="0.25">
      <c r="B42" t="s">
        <v>6</v>
      </c>
      <c r="C42" s="13"/>
      <c r="D42" s="46">
        <v>363</v>
      </c>
    </row>
    <row r="43" spans="1:4" x14ac:dyDescent="0.25">
      <c r="B43" t="s">
        <v>16</v>
      </c>
      <c r="C43" s="13"/>
      <c r="D43" s="46">
        <v>307</v>
      </c>
    </row>
    <row r="44" spans="1:4" x14ac:dyDescent="0.25">
      <c r="B44" t="s">
        <v>17</v>
      </c>
      <c r="C44" s="13"/>
      <c r="D44" s="46">
        <v>283</v>
      </c>
    </row>
    <row r="45" spans="1:4" x14ac:dyDescent="0.25">
      <c r="D45" s="47"/>
    </row>
    <row r="48" spans="1:4" x14ac:dyDescent="0.25">
      <c r="A48" t="s">
        <v>20</v>
      </c>
    </row>
    <row r="49" spans="1:6" x14ac:dyDescent="0.25">
      <c r="B49" s="50" t="s">
        <v>21</v>
      </c>
      <c r="D49" t="s">
        <v>36</v>
      </c>
    </row>
    <row r="50" spans="1:6" x14ac:dyDescent="0.25">
      <c r="B50" s="50" t="s">
        <v>22</v>
      </c>
      <c r="D50" t="s">
        <v>37</v>
      </c>
    </row>
    <row r="52" spans="1:6" x14ac:dyDescent="0.25">
      <c r="A52" t="s">
        <v>38</v>
      </c>
    </row>
    <row r="53" spans="1:6" x14ac:dyDescent="0.25">
      <c r="A53" t="s">
        <v>26</v>
      </c>
      <c r="F53" s="67"/>
    </row>
    <row r="55" spans="1:6" x14ac:dyDescent="0.25">
      <c r="A55" t="s">
        <v>31</v>
      </c>
    </row>
    <row r="56" spans="1:6" x14ac:dyDescent="0.25">
      <c r="A56" t="s">
        <v>30</v>
      </c>
      <c r="F56" s="72"/>
    </row>
    <row r="57" spans="1:6" x14ac:dyDescent="0.25">
      <c r="A57" s="73" t="s">
        <v>32</v>
      </c>
    </row>
    <row r="58" spans="1:6" x14ac:dyDescent="0.25">
      <c r="A58" s="73" t="s">
        <v>33</v>
      </c>
    </row>
    <row r="59" spans="1:6" x14ac:dyDescent="0.25">
      <c r="A59" s="73" t="s">
        <v>34</v>
      </c>
    </row>
  </sheetData>
  <sheetProtection algorithmName="SHA-512" hashValue="fDl8LiAwSVUiG9evdXkZgDVe9NdXkxwP2D7QWrOSMkthgtc8d1kV1G/zpRTkiFW00lzbt49Bg7b9hKnnbk39Pw==" saltValue="p0FWcxKKBOG6szu0N6mp6Q==" spinCount="100000" sheet="1" objects="1" scenarios="1" selectLockedCells="1"/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95" zoomScaleNormal="95" workbookViewId="0">
      <selection activeCell="D6" sqref="D6"/>
    </sheetView>
  </sheetViews>
  <sheetFormatPr defaultColWidth="11" defaultRowHeight="15.75" x14ac:dyDescent="0.25"/>
  <cols>
    <col min="1" max="1" width="12.5" customWidth="1"/>
    <col min="2" max="2" width="15.5" customWidth="1"/>
    <col min="3" max="4" width="12.5" customWidth="1"/>
    <col min="5" max="5" width="12.5" style="13" customWidth="1"/>
    <col min="6" max="9" width="12.5" customWidth="1"/>
    <col min="10" max="10" width="4.75" style="11" customWidth="1"/>
  </cols>
  <sheetData>
    <row r="1" spans="1:19" ht="26.25" x14ac:dyDescent="0.4">
      <c r="A1" s="14" t="s">
        <v>50</v>
      </c>
      <c r="N1" s="50"/>
    </row>
    <row r="2" spans="1:19" x14ac:dyDescent="0.25">
      <c r="A2" s="81" t="s">
        <v>61</v>
      </c>
      <c r="L2" s="81"/>
      <c r="M2" s="81"/>
      <c r="N2" s="81"/>
      <c r="O2" s="81"/>
      <c r="P2" s="86"/>
      <c r="Q2" s="86"/>
      <c r="R2" s="86"/>
      <c r="S2" s="86"/>
    </row>
    <row r="3" spans="1:19" ht="15.75" customHeight="1" x14ac:dyDescent="0.3">
      <c r="A3" s="17"/>
      <c r="B3" s="1"/>
      <c r="C3" s="2"/>
      <c r="D3" s="1"/>
      <c r="E3" s="12"/>
      <c r="F3" s="1"/>
      <c r="G3" s="1"/>
      <c r="H3" s="1"/>
      <c r="L3" s="81"/>
      <c r="M3" s="81"/>
      <c r="N3" s="81"/>
      <c r="O3" s="81"/>
      <c r="P3" s="86"/>
      <c r="Q3" s="77" t="s">
        <v>13</v>
      </c>
      <c r="R3" s="84"/>
      <c r="S3" s="86"/>
    </row>
    <row r="4" spans="1:19" ht="20.25" x14ac:dyDescent="0.3">
      <c r="A4" s="17" t="s">
        <v>41</v>
      </c>
      <c r="B4" s="3"/>
      <c r="C4" s="4"/>
      <c r="D4" s="5"/>
      <c r="E4" s="8"/>
      <c r="F4" s="10"/>
      <c r="G4" s="6"/>
      <c r="H4" s="6"/>
      <c r="L4" s="81"/>
      <c r="M4" s="81"/>
      <c r="N4" s="81"/>
      <c r="O4" s="81"/>
      <c r="P4" s="86"/>
      <c r="Q4" s="77" t="s">
        <v>18</v>
      </c>
      <c r="R4" s="84"/>
      <c r="S4" s="86"/>
    </row>
    <row r="5" spans="1:19" s="75" customFormat="1" ht="15.75" customHeight="1" x14ac:dyDescent="0.25">
      <c r="A5" s="7"/>
      <c r="B5" s="3"/>
      <c r="C5" s="25"/>
      <c r="D5" s="26"/>
      <c r="E5" s="27"/>
      <c r="F5" s="28"/>
      <c r="G5" s="6"/>
      <c r="H5" s="6"/>
      <c r="I5" s="29"/>
      <c r="J5" s="42"/>
      <c r="L5" s="82"/>
      <c r="M5" s="82"/>
      <c r="N5" s="82"/>
      <c r="O5" s="82"/>
      <c r="P5" s="87"/>
      <c r="Q5" s="77" t="s">
        <v>19</v>
      </c>
      <c r="R5" s="85"/>
      <c r="S5" s="87"/>
    </row>
    <row r="6" spans="1:19" s="75" customFormat="1" ht="15.75" customHeight="1" x14ac:dyDescent="0.25">
      <c r="A6" s="7" t="s">
        <v>43</v>
      </c>
      <c r="B6" s="3"/>
      <c r="C6" s="25"/>
      <c r="D6" s="94" t="s">
        <v>13</v>
      </c>
      <c r="E6" s="27"/>
      <c r="F6" s="28"/>
      <c r="G6" s="6"/>
      <c r="H6" s="6"/>
      <c r="I6" s="29"/>
      <c r="J6" s="42"/>
      <c r="L6" s="82"/>
      <c r="M6" s="82"/>
      <c r="N6" s="82"/>
      <c r="O6" s="82"/>
      <c r="P6" s="87"/>
      <c r="Q6" s="77" t="s">
        <v>27</v>
      </c>
      <c r="R6" s="85"/>
      <c r="S6" s="87"/>
    </row>
    <row r="7" spans="1:19" s="75" customFormat="1" ht="15.75" customHeight="1" x14ac:dyDescent="0.25">
      <c r="A7" s="7" t="s">
        <v>42</v>
      </c>
      <c r="B7" s="3"/>
      <c r="C7" s="25"/>
      <c r="D7" s="26"/>
      <c r="E7" s="27"/>
      <c r="F7" s="28"/>
      <c r="G7" s="6"/>
      <c r="H7" s="6"/>
      <c r="I7" s="29"/>
      <c r="J7" s="42"/>
      <c r="L7" s="82"/>
      <c r="M7" s="82"/>
      <c r="N7" s="82"/>
      <c r="O7" s="82"/>
      <c r="P7" s="87"/>
      <c r="Q7" s="77" t="s">
        <v>60</v>
      </c>
      <c r="R7" s="85"/>
      <c r="S7" s="87"/>
    </row>
    <row r="8" spans="1:19" s="75" customFormat="1" ht="15.75" customHeight="1" x14ac:dyDescent="0.25">
      <c r="A8" s="7"/>
      <c r="B8" s="3"/>
      <c r="C8" s="25"/>
      <c r="D8" s="26"/>
      <c r="E8" s="27"/>
      <c r="F8" s="28"/>
      <c r="G8" s="6"/>
      <c r="H8" s="6"/>
      <c r="I8" s="29"/>
      <c r="J8" s="42"/>
      <c r="L8" s="82"/>
      <c r="M8" s="82"/>
      <c r="N8" s="82"/>
      <c r="O8" s="82"/>
      <c r="P8" s="87"/>
      <c r="Q8" s="77"/>
      <c r="R8" s="85"/>
      <c r="S8" s="87"/>
    </row>
    <row r="9" spans="1:19" s="75" customFormat="1" ht="15.75" customHeight="1" x14ac:dyDescent="0.25">
      <c r="A9" s="7" t="s">
        <v>39</v>
      </c>
      <c r="B9" s="65"/>
      <c r="C9" s="25"/>
      <c r="D9" s="95">
        <v>10300</v>
      </c>
      <c r="E9" s="69" t="str">
        <f>"= " &amp; ROUND((D9/365),1) &amp; " occupied beds pa"</f>
        <v>= 28.2 occupied beds pa</v>
      </c>
      <c r="F9" s="28"/>
      <c r="G9" s="6"/>
      <c r="H9" s="6"/>
      <c r="I9" s="29"/>
      <c r="J9" s="42"/>
      <c r="L9" s="82"/>
      <c r="M9" s="82"/>
      <c r="N9" s="82"/>
      <c r="O9" s="82"/>
      <c r="P9" s="87"/>
      <c r="Q9" s="86"/>
      <c r="R9" s="87"/>
      <c r="S9" s="87"/>
    </row>
    <row r="10" spans="1:19" s="22" customFormat="1" x14ac:dyDescent="0.25">
      <c r="A10" s="7"/>
      <c r="B10" s="7"/>
      <c r="C10" s="25"/>
      <c r="D10" s="26"/>
      <c r="E10" s="27"/>
      <c r="F10" s="28"/>
      <c r="G10" s="21"/>
      <c r="H10" s="21"/>
      <c r="I10" s="29"/>
      <c r="J10" s="23"/>
      <c r="L10" s="81"/>
      <c r="M10" s="81"/>
      <c r="N10" s="81"/>
      <c r="O10" s="81"/>
      <c r="P10" s="86"/>
      <c r="Q10" s="88"/>
      <c r="R10" s="86"/>
      <c r="S10" s="86"/>
    </row>
    <row r="11" spans="1:19" s="22" customFormat="1" x14ac:dyDescent="0.25">
      <c r="A11" s="7"/>
      <c r="B11" s="7"/>
      <c r="C11" s="25"/>
      <c r="D11" s="26"/>
      <c r="E11" s="27"/>
      <c r="F11" s="28"/>
      <c r="G11" s="21"/>
      <c r="H11" s="21"/>
      <c r="I11" s="29"/>
      <c r="J11" s="23"/>
      <c r="L11" s="81"/>
      <c r="M11" s="81"/>
      <c r="N11" s="81"/>
      <c r="O11" s="81"/>
      <c r="P11" s="86"/>
      <c r="Q11" s="88"/>
      <c r="R11" s="86"/>
      <c r="S11" s="86"/>
    </row>
    <row r="12" spans="1:19" x14ac:dyDescent="0.25">
      <c r="A12" s="5"/>
      <c r="B12" s="65"/>
      <c r="C12" s="8"/>
      <c r="D12" s="69"/>
      <c r="E12" s="8"/>
      <c r="F12" s="10"/>
      <c r="G12" s="5"/>
      <c r="H12" s="5"/>
      <c r="L12" s="81"/>
      <c r="M12" s="81"/>
      <c r="N12" s="81"/>
      <c r="O12" s="81"/>
      <c r="P12" s="86"/>
      <c r="Q12" s="89" t="s">
        <v>28</v>
      </c>
      <c r="R12" s="84" t="s">
        <v>45</v>
      </c>
      <c r="S12" s="86"/>
    </row>
    <row r="13" spans="1:19" ht="20.25" x14ac:dyDescent="0.3">
      <c r="A13" s="17" t="s">
        <v>51</v>
      </c>
      <c r="B13" s="65"/>
      <c r="C13" s="8"/>
      <c r="D13" s="69"/>
      <c r="E13" s="8"/>
      <c r="F13" s="10"/>
      <c r="G13" s="5"/>
      <c r="H13" s="5"/>
      <c r="L13" s="81"/>
      <c r="M13" s="81"/>
      <c r="N13" s="81"/>
      <c r="O13" s="81"/>
      <c r="P13" s="86"/>
      <c r="Q13" s="90">
        <v>1.734</v>
      </c>
      <c r="R13" s="90">
        <v>1.6639999999999999</v>
      </c>
      <c r="S13" s="86"/>
    </row>
    <row r="14" spans="1:19" x14ac:dyDescent="0.25">
      <c r="A14" s="5"/>
      <c r="B14" s="3"/>
      <c r="C14" s="66"/>
      <c r="D14" s="5"/>
      <c r="E14" s="8"/>
      <c r="F14" s="10"/>
      <c r="G14" s="5"/>
      <c r="H14" s="5"/>
      <c r="L14" s="81"/>
      <c r="M14" s="81"/>
      <c r="N14" s="81"/>
      <c r="O14" s="81"/>
      <c r="P14" s="86"/>
      <c r="Q14" s="90">
        <v>1.4350000000000001</v>
      </c>
      <c r="R14" s="90">
        <v>1.3640000000000001</v>
      </c>
      <c r="S14" s="86"/>
    </row>
    <row r="15" spans="1:19" x14ac:dyDescent="0.25">
      <c r="A15" s="34"/>
      <c r="B15" s="3"/>
      <c r="C15" s="61"/>
      <c r="D15" s="41"/>
      <c r="E15" s="61"/>
      <c r="F15" s="52"/>
      <c r="G15" s="26"/>
      <c r="H15" s="41" t="s">
        <v>54</v>
      </c>
      <c r="I15" s="53"/>
      <c r="J15" s="36"/>
      <c r="K15" s="29"/>
      <c r="L15" s="81"/>
      <c r="M15" s="81"/>
      <c r="N15" s="81"/>
      <c r="O15" s="81"/>
      <c r="P15" s="86"/>
      <c r="Q15" s="90">
        <v>1</v>
      </c>
      <c r="R15" s="90">
        <v>1</v>
      </c>
      <c r="S15" s="86"/>
    </row>
    <row r="16" spans="1:19" x14ac:dyDescent="0.25">
      <c r="A16" s="37" t="s">
        <v>1</v>
      </c>
      <c r="B16" s="3"/>
      <c r="C16" s="61"/>
      <c r="D16" s="16" t="s">
        <v>0</v>
      </c>
      <c r="E16" s="93" t="s">
        <v>44</v>
      </c>
      <c r="F16" s="30" t="s">
        <v>25</v>
      </c>
      <c r="G16" s="41" t="s">
        <v>3</v>
      </c>
      <c r="H16" s="54" t="s">
        <v>9</v>
      </c>
      <c r="I16" s="55" t="s">
        <v>3</v>
      </c>
      <c r="J16" s="35"/>
      <c r="K16" s="29"/>
      <c r="L16" s="81"/>
      <c r="M16" s="81"/>
      <c r="N16" s="81"/>
      <c r="O16" s="81"/>
      <c r="P16" s="86"/>
      <c r="Q16" s="90">
        <v>0.85899999999999999</v>
      </c>
      <c r="R16" s="90">
        <v>0.84799999999999998</v>
      </c>
      <c r="S16" s="86"/>
    </row>
    <row r="17" spans="1:19" x14ac:dyDescent="0.25">
      <c r="A17" s="37" t="s">
        <v>2</v>
      </c>
      <c r="B17" s="16" t="str">
        <f t="shared" ref="B17" si="0">IF($D$6="Hyper-acute",Q12,IF($D$6="1a Physical",Q12,IF($D$6="1b Mixed",Q12,IF($D$6="1c Cog Beh",Q12,IF($D$6="2a Physical",R12,R12)))))</f>
        <v>Factor - Level 1</v>
      </c>
      <c r="C17" s="93" t="s">
        <v>40</v>
      </c>
      <c r="D17" s="16" t="s">
        <v>12</v>
      </c>
      <c r="E17" s="93" t="s">
        <v>24</v>
      </c>
      <c r="F17" s="30" t="s">
        <v>23</v>
      </c>
      <c r="G17" s="55" t="s">
        <v>11</v>
      </c>
      <c r="H17" s="100">
        <v>1.1000000000000001</v>
      </c>
      <c r="I17" s="55" t="s">
        <v>10</v>
      </c>
      <c r="J17" s="38"/>
      <c r="K17" s="29"/>
      <c r="L17" s="81"/>
      <c r="M17" s="81"/>
      <c r="N17" s="81"/>
      <c r="O17" s="81"/>
      <c r="P17" s="86"/>
      <c r="Q17" s="91">
        <v>0.66300000000000003</v>
      </c>
      <c r="R17" s="90">
        <v>0.78</v>
      </c>
      <c r="S17" s="86"/>
    </row>
    <row r="18" spans="1:19" x14ac:dyDescent="0.25">
      <c r="A18" s="24" t="s">
        <v>7</v>
      </c>
      <c r="B18" s="58">
        <f>IF($D$6="Hyper-acute",Q13,IF($D$6="1a Physical",Q13,IF($D$6="1b Mixed",Q13,IF($D$6="1c Cog Beh",Q13,R13))))</f>
        <v>1.734</v>
      </c>
      <c r="C18" s="79">
        <f>ROUND(($D$9*F18),0)</f>
        <v>2318</v>
      </c>
      <c r="D18" s="31">
        <f>ROUND((B18*C18),0)</f>
        <v>4019</v>
      </c>
      <c r="E18" s="78">
        <f>IF($D$6="Hyper-acute",'2122TariffInfo'!D12,IF($D$6="1a Physical",'2122TariffInfo'!D19,IF($D$6="1b Mixed",'2122TariffInfo'!D26,IF($D$6="1c Cog Beh",'2122TariffInfo'!D33,'2122TariffInfo'!D40))))</f>
        <v>832</v>
      </c>
      <c r="F18" s="97">
        <v>0.22500000000000001</v>
      </c>
      <c r="G18" s="57">
        <f>E18*C18</f>
        <v>1928576</v>
      </c>
      <c r="H18" s="74">
        <f>H17</f>
        <v>1.1000000000000001</v>
      </c>
      <c r="I18" s="56">
        <f>G18*H18</f>
        <v>2121433.6</v>
      </c>
      <c r="J18" s="40"/>
      <c r="K18" s="29"/>
      <c r="L18" s="81"/>
      <c r="M18" s="81"/>
      <c r="N18" s="81"/>
      <c r="O18" s="81"/>
      <c r="P18" s="86"/>
      <c r="Q18" s="86"/>
      <c r="R18" s="86"/>
      <c r="S18" s="86"/>
    </row>
    <row r="19" spans="1:19" x14ac:dyDescent="0.25">
      <c r="A19" s="24" t="s">
        <v>4</v>
      </c>
      <c r="B19" s="59">
        <f>IF($D$6="Hyper-acute",Q14,IF($D$6="1a Physical",Q14,IF($D$6="1b Mixed",Q14,IF($D$6="1c Cog Beh",Q14,R14))))</f>
        <v>1.4350000000000001</v>
      </c>
      <c r="C19" s="79">
        <f>ROUND(($D$9*F19),0)</f>
        <v>5830</v>
      </c>
      <c r="D19" s="31">
        <f t="shared" ref="D19:D22" si="1">ROUND((B19*C19),0)</f>
        <v>8366</v>
      </c>
      <c r="E19" s="78">
        <f>IF($D$6="Hyper-acute",'2122TariffInfo'!D13,IF($D$6="1a Physical",'2122TariffInfo'!D20,IF($D$6="1b Mixed",'2122TariffInfo'!D27,IF($D$6="1c Cog Beh",'2122TariffInfo'!D34,'2122TariffInfo'!D41))))</f>
        <v>689</v>
      </c>
      <c r="F19" s="98">
        <v>0.56599999999999995</v>
      </c>
      <c r="G19" s="57">
        <f>E19*C19</f>
        <v>4016870</v>
      </c>
      <c r="H19" s="74">
        <f>H18</f>
        <v>1.1000000000000001</v>
      </c>
      <c r="I19" s="56">
        <f t="shared" ref="I19:I22" si="2">G19*H19</f>
        <v>4418557</v>
      </c>
      <c r="J19" s="40"/>
      <c r="K19" s="29"/>
      <c r="L19" s="81"/>
      <c r="M19" s="81"/>
      <c r="N19" s="81"/>
      <c r="O19" s="81"/>
      <c r="P19" s="86"/>
      <c r="Q19" s="86"/>
      <c r="R19" s="86"/>
      <c r="S19" s="86"/>
    </row>
    <row r="20" spans="1:19" x14ac:dyDescent="0.25">
      <c r="A20" s="24" t="s">
        <v>6</v>
      </c>
      <c r="B20" s="59">
        <f>IF($D$6="Hyper-acute",Q15,IF($D$6="1a Physical",Q15,IF($D$6="1b Mixed",Q15,IF($D$6="1c Cog Beh",Q15,R15))))</f>
        <v>1</v>
      </c>
      <c r="C20" s="79">
        <f>ROUND(($D$9*F20),0)</f>
        <v>1926</v>
      </c>
      <c r="D20" s="31">
        <f t="shared" si="1"/>
        <v>1926</v>
      </c>
      <c r="E20" s="78">
        <f>IF($D$6="Hyper-acute",'2122TariffInfo'!D14,IF($D$6="1a Physical",'2122TariffInfo'!D21,IF($D$6="1b Mixed",'2122TariffInfo'!D28,IF($D$6="1c Cog Beh",'2122TariffInfo'!D35,'2122TariffInfo'!D42))))</f>
        <v>481</v>
      </c>
      <c r="F20" s="98">
        <v>0.187</v>
      </c>
      <c r="G20" s="57">
        <f>E20*C20</f>
        <v>926406</v>
      </c>
      <c r="H20" s="74">
        <f t="shared" ref="H20:H22" si="3">H19</f>
        <v>1.1000000000000001</v>
      </c>
      <c r="I20" s="56">
        <f t="shared" si="2"/>
        <v>1019046.6000000001</v>
      </c>
      <c r="J20" s="40"/>
      <c r="K20" s="29"/>
      <c r="L20" s="81"/>
      <c r="M20" s="81"/>
      <c r="N20" s="81"/>
      <c r="O20" s="81"/>
      <c r="P20" s="81"/>
      <c r="Q20" s="81"/>
      <c r="R20" s="81"/>
      <c r="S20" s="81"/>
    </row>
    <row r="21" spans="1:19" x14ac:dyDescent="0.25">
      <c r="A21" s="24" t="s">
        <v>5</v>
      </c>
      <c r="B21" s="59">
        <f>IF($D$6="Hyper-acute",Q16,IF($D$6="1a Physical",Q16,IF($D$6="1b Mixed",Q16,IF($D$6="1c Cog Beh",Q16,R16))))</f>
        <v>0.85899999999999999</v>
      </c>
      <c r="C21" s="79">
        <f>ROUND(($D$9*F21),0)</f>
        <v>41</v>
      </c>
      <c r="D21" s="31">
        <f t="shared" si="1"/>
        <v>35</v>
      </c>
      <c r="E21" s="78">
        <f>IF($D$6="Hyper-acute",'2122TariffInfo'!D15,IF($D$6="1a Physical",'2122TariffInfo'!D22,IF($D$6="1b Mixed",'2122TariffInfo'!D29,IF($D$6="1c Cog Beh",'2122TariffInfo'!D36,'2122TariffInfo'!D43))))</f>
        <v>413</v>
      </c>
      <c r="F21" s="98">
        <v>4.0000000000000001E-3</v>
      </c>
      <c r="G21" s="57">
        <f>E21*C21</f>
        <v>16933</v>
      </c>
      <c r="H21" s="74">
        <f t="shared" si="3"/>
        <v>1.1000000000000001</v>
      </c>
      <c r="I21" s="56">
        <f t="shared" si="2"/>
        <v>18626.300000000003</v>
      </c>
      <c r="J21" s="40"/>
      <c r="K21" s="29"/>
      <c r="L21" s="81"/>
      <c r="M21" s="81"/>
      <c r="N21" s="81"/>
      <c r="O21" s="81"/>
      <c r="P21" s="81"/>
      <c r="Q21" s="81"/>
      <c r="R21" s="81"/>
      <c r="S21" s="81"/>
    </row>
    <row r="22" spans="1:19" ht="16.5" thickBot="1" x14ac:dyDescent="0.3">
      <c r="A22" s="24" t="s">
        <v>8</v>
      </c>
      <c r="B22" s="60">
        <f>IF($D$6="Hyper-acute",Q17,IF($D$6="1a Physical",Q17,IF($D$6="1b Mixed",Q17,IF($D$6="1c Cog Beh",Q17,R17))))</f>
        <v>0.66300000000000003</v>
      </c>
      <c r="C22" s="79">
        <f>ROUND(($D$9*F22),0)</f>
        <v>185</v>
      </c>
      <c r="D22" s="31">
        <f t="shared" si="1"/>
        <v>123</v>
      </c>
      <c r="E22" s="78">
        <f>IF($D$6="Hyper-acute",'2122TariffInfo'!D16,IF($D$6="1a Physical",'2122TariffInfo'!D23,IF($D$6="1b Mixed",'2122TariffInfo'!D30,IF($D$6="1c Cog Beh",'2122TariffInfo'!D37,'2122TariffInfo'!D44))))</f>
        <v>318</v>
      </c>
      <c r="F22" s="99">
        <v>1.7999999999999999E-2</v>
      </c>
      <c r="G22" s="57">
        <f>E22*C22</f>
        <v>58830</v>
      </c>
      <c r="H22" s="74">
        <f t="shared" si="3"/>
        <v>1.1000000000000001</v>
      </c>
      <c r="I22" s="56">
        <f t="shared" si="2"/>
        <v>64713.000000000007</v>
      </c>
      <c r="J22" s="40"/>
      <c r="K22" s="29"/>
      <c r="L22" s="81"/>
      <c r="M22" s="81"/>
      <c r="N22" s="81"/>
      <c r="O22" s="81"/>
      <c r="P22" s="81"/>
      <c r="Q22" s="81"/>
      <c r="R22" s="81"/>
      <c r="S22" s="81"/>
    </row>
    <row r="23" spans="1:19" ht="16.5" thickBot="1" x14ac:dyDescent="0.3">
      <c r="A23" s="26"/>
      <c r="B23" s="3"/>
      <c r="C23" s="62">
        <f>SUM(C18:C22)</f>
        <v>10300</v>
      </c>
      <c r="D23" s="64">
        <f>SUM(D18:D22)</f>
        <v>14469</v>
      </c>
      <c r="E23" s="27"/>
      <c r="F23" s="32">
        <f>SUM(F18:F22)</f>
        <v>1</v>
      </c>
      <c r="G23" s="30">
        <f>SUM(G18:G22)</f>
        <v>6947615</v>
      </c>
      <c r="H23" s="33"/>
      <c r="I23" s="80">
        <f>SUM(I18:I22)</f>
        <v>7642376.4999999991</v>
      </c>
      <c r="J23" s="38"/>
      <c r="K23" s="29"/>
      <c r="L23" s="81"/>
      <c r="M23" s="81"/>
      <c r="N23" s="81"/>
      <c r="O23" s="81"/>
      <c r="P23" s="81"/>
      <c r="Q23" s="81"/>
      <c r="R23" s="81"/>
    </row>
    <row r="24" spans="1:19" ht="16.5" thickBot="1" x14ac:dyDescent="0.3">
      <c r="A24" s="26"/>
      <c r="B24" s="29"/>
      <c r="C24" s="51">
        <f>ROUND((I23/C23),0)</f>
        <v>742</v>
      </c>
      <c r="D24" s="63">
        <f>ROUND((I23/D23),0)</f>
        <v>528</v>
      </c>
      <c r="E24" s="27"/>
      <c r="F24" s="26"/>
      <c r="G24" s="26"/>
      <c r="H24" s="26"/>
      <c r="I24" s="39"/>
      <c r="J24" s="38"/>
      <c r="K24" s="29"/>
      <c r="L24" s="81"/>
      <c r="M24" s="81"/>
      <c r="N24" s="81"/>
      <c r="O24" s="81"/>
      <c r="P24" s="81"/>
      <c r="Q24" s="83"/>
      <c r="R24" s="81"/>
    </row>
    <row r="25" spans="1:19" x14ac:dyDescent="0.25">
      <c r="A25" s="18"/>
      <c r="C25" s="70"/>
      <c r="D25" s="70"/>
      <c r="E25" s="8"/>
      <c r="F25" s="5"/>
      <c r="G25" s="5"/>
      <c r="H25" s="5"/>
      <c r="I25" s="13"/>
      <c r="J25" s="20"/>
    </row>
    <row r="26" spans="1:19" ht="16.5" thickBot="1" x14ac:dyDescent="0.3">
      <c r="A26" s="5"/>
      <c r="C26" s="68"/>
      <c r="D26" s="15"/>
      <c r="I26" s="13"/>
      <c r="J26" s="20"/>
    </row>
    <row r="27" spans="1:19" x14ac:dyDescent="0.25">
      <c r="A27" s="5"/>
      <c r="C27" s="9"/>
      <c r="D27" s="102" t="s">
        <v>46</v>
      </c>
      <c r="E27" s="103"/>
      <c r="F27" s="103"/>
      <c r="G27" s="104"/>
      <c r="I27" s="13"/>
      <c r="J27" s="20"/>
    </row>
    <row r="28" spans="1:19" ht="16.5" thickBot="1" x14ac:dyDescent="0.3">
      <c r="A28" s="5"/>
      <c r="D28" s="105" t="str">
        <f>ROUND(D23,0) &amp; " WBD's at a price of £" &amp; ROUND(D24, 0) &amp; " per WBD"</f>
        <v>14469 WBD's at a price of £528 per WBD</v>
      </c>
      <c r="E28" s="106"/>
      <c r="F28" s="106"/>
      <c r="G28" s="107"/>
      <c r="I28" s="13"/>
      <c r="J28" s="20"/>
    </row>
    <row r="29" spans="1:19" x14ac:dyDescent="0.25">
      <c r="A29" s="5"/>
      <c r="D29" s="15"/>
      <c r="I29" s="13"/>
      <c r="J29" s="20"/>
    </row>
    <row r="30" spans="1:19" x14ac:dyDescent="0.25">
      <c r="I30" s="13"/>
      <c r="J30" s="19"/>
    </row>
    <row r="31" spans="1:19" x14ac:dyDescent="0.25">
      <c r="A31" s="71" t="s">
        <v>29</v>
      </c>
      <c r="Q31" s="44"/>
    </row>
    <row r="38" spans="17:17" x14ac:dyDescent="0.25">
      <c r="Q38" s="44"/>
    </row>
  </sheetData>
  <sheetProtection algorithmName="SHA-512" hashValue="XZbO+nZaxMn3gq+UstDYpqh/3xTbm8vWRYeTgrrxaEW2NgGzK2gRWKbLsp+P8LW+e84DRDJJDRiY0TWo6UuaAw==" saltValue="z1vYh0V9JTQjI4DjTvGpfg==" spinCount="100000" sheet="1" objects="1" scenarios="1" selectLockedCells="1"/>
  <mergeCells count="2">
    <mergeCell ref="D27:G27"/>
    <mergeCell ref="D28:G28"/>
  </mergeCells>
  <dataValidations count="1">
    <dataValidation type="list" showInputMessage="1" showErrorMessage="1" promptTitle="Service Level" prompt="Please select the sign-posted level of your Service" sqref="D6">
      <formula1>Levels</formula1>
    </dataValidation>
  </dataValidation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95" zoomScaleNormal="95" workbookViewId="0">
      <selection activeCell="D6" sqref="D6"/>
    </sheetView>
  </sheetViews>
  <sheetFormatPr defaultColWidth="11" defaultRowHeight="15.75" x14ac:dyDescent="0.25"/>
  <cols>
    <col min="1" max="1" width="12.5" customWidth="1"/>
    <col min="2" max="2" width="15.5" customWidth="1"/>
    <col min="3" max="4" width="12.5" customWidth="1"/>
    <col min="5" max="5" width="12.5" style="13" customWidth="1"/>
    <col min="6" max="8" width="12.5" customWidth="1"/>
    <col min="9" max="9" width="4.75" style="11" customWidth="1"/>
  </cols>
  <sheetData>
    <row r="1" spans="1:20" ht="26.25" x14ac:dyDescent="0.4">
      <c r="A1" s="14" t="s">
        <v>49</v>
      </c>
      <c r="N1" s="50"/>
      <c r="O1" s="81"/>
      <c r="P1" s="81"/>
      <c r="Q1" s="81"/>
      <c r="R1" s="81"/>
      <c r="S1" s="81"/>
      <c r="T1" s="81"/>
    </row>
    <row r="2" spans="1:20" x14ac:dyDescent="0.25">
      <c r="A2" t="s">
        <v>53</v>
      </c>
      <c r="O2" s="81"/>
      <c r="P2" s="81"/>
      <c r="Q2" s="81"/>
      <c r="R2" s="81"/>
      <c r="S2" s="81"/>
      <c r="T2" s="81"/>
    </row>
    <row r="3" spans="1:20" ht="15.75" customHeight="1" x14ac:dyDescent="0.3">
      <c r="A3" s="17"/>
      <c r="B3" s="1"/>
      <c r="C3" s="2"/>
      <c r="D3" s="1"/>
      <c r="E3" s="12"/>
      <c r="F3" s="1"/>
      <c r="G3" s="1"/>
      <c r="O3" s="86"/>
      <c r="P3" s="77" t="s">
        <v>13</v>
      </c>
      <c r="Q3" s="84"/>
      <c r="R3" s="86"/>
      <c r="S3" s="81"/>
      <c r="T3" s="81"/>
    </row>
    <row r="4" spans="1:20" ht="18" x14ac:dyDescent="0.25">
      <c r="A4" s="76" t="s">
        <v>41</v>
      </c>
      <c r="B4" s="3"/>
      <c r="C4" s="4"/>
      <c r="D4" s="5"/>
      <c r="E4" s="8"/>
      <c r="F4" s="10"/>
      <c r="G4" s="6"/>
      <c r="O4" s="86"/>
      <c r="P4" s="77" t="s">
        <v>18</v>
      </c>
      <c r="Q4" s="84"/>
      <c r="R4" s="86"/>
      <c r="S4" s="81"/>
      <c r="T4" s="81"/>
    </row>
    <row r="5" spans="1:20" s="75" customFormat="1" ht="15.75" customHeight="1" x14ac:dyDescent="0.25">
      <c r="A5" s="7"/>
      <c r="B5" s="3"/>
      <c r="C5" s="25"/>
      <c r="D5" s="26"/>
      <c r="E5" s="27"/>
      <c r="F5" s="28"/>
      <c r="G5" s="6"/>
      <c r="H5" s="29"/>
      <c r="I5" s="42"/>
      <c r="O5" s="87"/>
      <c r="P5" s="77" t="s">
        <v>19</v>
      </c>
      <c r="Q5" s="85"/>
      <c r="R5" s="87"/>
      <c r="S5" s="82"/>
      <c r="T5" s="82"/>
    </row>
    <row r="6" spans="1:20" s="75" customFormat="1" ht="15.75" customHeight="1" x14ac:dyDescent="0.25">
      <c r="A6" s="7" t="s">
        <v>43</v>
      </c>
      <c r="B6" s="3"/>
      <c r="C6" s="25"/>
      <c r="D6" s="94" t="s">
        <v>18</v>
      </c>
      <c r="E6" s="27"/>
      <c r="F6" s="28"/>
      <c r="G6" s="6"/>
      <c r="H6" s="29"/>
      <c r="I6" s="42"/>
      <c r="O6" s="87"/>
      <c r="P6" s="77" t="s">
        <v>27</v>
      </c>
      <c r="Q6" s="85"/>
      <c r="R6" s="87"/>
      <c r="S6" s="82"/>
      <c r="T6" s="82"/>
    </row>
    <row r="7" spans="1:20" s="75" customFormat="1" ht="15.75" customHeight="1" x14ac:dyDescent="0.25">
      <c r="A7" s="7" t="s">
        <v>42</v>
      </c>
      <c r="B7" s="3"/>
      <c r="C7" s="25"/>
      <c r="D7" s="26"/>
      <c r="E7" s="27"/>
      <c r="F7" s="28"/>
      <c r="G7" s="6"/>
      <c r="H7" s="29"/>
      <c r="I7" s="42"/>
      <c r="O7" s="87"/>
      <c r="P7" s="77" t="s">
        <v>60</v>
      </c>
      <c r="Q7" s="85"/>
      <c r="R7" s="87"/>
      <c r="S7" s="82"/>
      <c r="T7" s="82"/>
    </row>
    <row r="8" spans="1:20" s="75" customFormat="1" ht="15.75" customHeight="1" x14ac:dyDescent="0.25">
      <c r="A8" s="7"/>
      <c r="B8" s="3"/>
      <c r="C8" s="25"/>
      <c r="D8" s="26"/>
      <c r="E8" s="27"/>
      <c r="F8" s="28"/>
      <c r="G8" s="6"/>
      <c r="H8" s="29"/>
      <c r="I8" s="42"/>
      <c r="O8" s="87"/>
      <c r="P8" s="77"/>
      <c r="Q8" s="85"/>
      <c r="R8" s="87"/>
      <c r="S8" s="82"/>
      <c r="T8" s="82"/>
    </row>
    <row r="9" spans="1:20" s="75" customFormat="1" ht="15.75" customHeight="1" x14ac:dyDescent="0.25">
      <c r="A9" s="92" t="s">
        <v>39</v>
      </c>
      <c r="B9" s="3"/>
      <c r="D9" s="95">
        <v>10300</v>
      </c>
      <c r="E9" s="69" t="str">
        <f>"= " &amp; ROUND((D9/365),1) &amp; " occupied beds pa"</f>
        <v>= 28.2 occupied beds pa</v>
      </c>
      <c r="F9" s="28"/>
      <c r="G9" s="6"/>
      <c r="H9" s="29"/>
      <c r="I9" s="42"/>
      <c r="O9" s="87"/>
      <c r="P9" s="86"/>
      <c r="Q9" s="87"/>
      <c r="R9" s="87"/>
      <c r="S9" s="82"/>
      <c r="T9" s="82"/>
    </row>
    <row r="10" spans="1:20" s="75" customFormat="1" ht="15.75" customHeight="1" x14ac:dyDescent="0.25">
      <c r="A10" s="92"/>
      <c r="B10" s="3"/>
      <c r="D10" s="27"/>
      <c r="E10" s="69"/>
      <c r="F10" s="28"/>
      <c r="G10" s="6"/>
      <c r="H10" s="29"/>
      <c r="I10" s="42"/>
      <c r="O10" s="87"/>
      <c r="P10" s="86"/>
      <c r="Q10" s="87"/>
      <c r="R10" s="87"/>
      <c r="S10" s="82"/>
      <c r="T10" s="82"/>
    </row>
    <row r="11" spans="1:20" s="75" customFormat="1" ht="15.75" customHeight="1" x14ac:dyDescent="0.25">
      <c r="A11" s="92"/>
      <c r="B11" s="3"/>
      <c r="D11" s="27"/>
      <c r="E11" s="69"/>
      <c r="F11" s="28"/>
      <c r="G11" s="6"/>
      <c r="H11" s="29"/>
      <c r="I11" s="42"/>
      <c r="O11" s="87"/>
      <c r="P11" s="86"/>
      <c r="Q11" s="87"/>
      <c r="R11" s="87"/>
      <c r="S11" s="82"/>
      <c r="T11" s="82"/>
    </row>
    <row r="12" spans="1:20" s="22" customFormat="1" x14ac:dyDescent="0.25">
      <c r="A12" s="92" t="s">
        <v>47</v>
      </c>
      <c r="B12" s="3"/>
      <c r="D12" s="96">
        <v>4200000</v>
      </c>
      <c r="E12" s="69"/>
      <c r="F12" s="28"/>
      <c r="G12" s="6"/>
      <c r="H12" s="29"/>
      <c r="I12" s="42"/>
      <c r="J12" s="75"/>
      <c r="K12" s="75"/>
      <c r="O12" s="86"/>
      <c r="P12" s="88"/>
      <c r="Q12" s="86"/>
      <c r="R12" s="86"/>
      <c r="S12" s="81"/>
      <c r="T12" s="81"/>
    </row>
    <row r="13" spans="1:20" x14ac:dyDescent="0.25">
      <c r="A13" s="7"/>
      <c r="B13" s="3"/>
      <c r="C13" s="25"/>
      <c r="D13" s="26"/>
      <c r="E13" s="27"/>
      <c r="F13" s="28"/>
      <c r="G13" s="6"/>
      <c r="H13" s="29"/>
      <c r="I13" s="42"/>
      <c r="J13" s="75"/>
      <c r="K13" s="75"/>
      <c r="O13" s="86"/>
      <c r="P13" s="86"/>
      <c r="Q13" s="86"/>
      <c r="R13" s="86"/>
      <c r="S13" s="81"/>
      <c r="T13" s="81"/>
    </row>
    <row r="14" spans="1:20" x14ac:dyDescent="0.25">
      <c r="A14" s="7"/>
      <c r="B14" s="3"/>
      <c r="C14" s="25"/>
      <c r="D14" s="26"/>
      <c r="E14" s="27"/>
      <c r="F14" s="28"/>
      <c r="G14" s="6"/>
      <c r="H14" s="29"/>
      <c r="I14" s="42"/>
      <c r="J14" s="75"/>
      <c r="K14" s="75"/>
      <c r="O14" s="86"/>
      <c r="P14" s="89" t="s">
        <v>28</v>
      </c>
      <c r="Q14" s="84" t="s">
        <v>45</v>
      </c>
      <c r="R14" s="86"/>
      <c r="S14" s="81"/>
      <c r="T14" s="81"/>
    </row>
    <row r="15" spans="1:20" x14ac:dyDescent="0.25">
      <c r="A15" s="7"/>
      <c r="B15" s="3"/>
      <c r="C15" s="25"/>
      <c r="D15" s="26"/>
      <c r="E15" s="27"/>
      <c r="F15" s="28"/>
      <c r="G15" s="6"/>
      <c r="H15" s="29"/>
      <c r="I15" s="42"/>
      <c r="J15" s="75"/>
      <c r="K15" s="75"/>
      <c r="O15" s="86"/>
      <c r="P15" s="90">
        <v>1.734</v>
      </c>
      <c r="Q15" s="90">
        <v>1.6639999999999999</v>
      </c>
      <c r="R15" s="86"/>
      <c r="S15" s="81"/>
      <c r="T15" s="81"/>
    </row>
    <row r="16" spans="1:20" ht="20.25" x14ac:dyDescent="0.3">
      <c r="A16" s="17" t="s">
        <v>48</v>
      </c>
      <c r="B16" s="3"/>
      <c r="C16" s="4"/>
      <c r="D16" s="5"/>
      <c r="E16" s="8"/>
      <c r="F16" s="10"/>
      <c r="G16" s="6"/>
      <c r="K16" s="75"/>
      <c r="O16" s="86"/>
      <c r="P16" s="90">
        <v>1.4350000000000001</v>
      </c>
      <c r="Q16" s="90">
        <v>1.3640000000000001</v>
      </c>
      <c r="R16" s="86"/>
      <c r="S16" s="81"/>
      <c r="T16" s="81"/>
    </row>
    <row r="17" spans="1:20" ht="15.75" customHeight="1" x14ac:dyDescent="0.3">
      <c r="A17" s="17"/>
      <c r="B17" s="3"/>
      <c r="C17" s="4"/>
      <c r="D17" s="5"/>
      <c r="E17" s="8"/>
      <c r="F17" s="10"/>
      <c r="G17" s="6"/>
      <c r="K17" s="75"/>
      <c r="O17" s="86"/>
      <c r="P17" s="90">
        <v>1</v>
      </c>
      <c r="Q17" s="90">
        <v>1</v>
      </c>
      <c r="R17" s="86"/>
      <c r="S17" s="81"/>
      <c r="T17" s="81"/>
    </row>
    <row r="18" spans="1:20" x14ac:dyDescent="0.25">
      <c r="A18" s="34"/>
      <c r="B18" s="3"/>
      <c r="C18" s="61"/>
      <c r="D18" s="41"/>
      <c r="E18" s="61"/>
      <c r="F18" s="52"/>
      <c r="G18" s="26"/>
      <c r="H18" s="53"/>
      <c r="I18" s="36"/>
      <c r="J18" s="29"/>
      <c r="K18" s="75"/>
      <c r="O18" s="86"/>
      <c r="P18" s="90">
        <v>0.85899999999999999</v>
      </c>
      <c r="Q18" s="90">
        <v>0.84799999999999998</v>
      </c>
      <c r="R18" s="86"/>
      <c r="S18" s="81"/>
      <c r="T18" s="81"/>
    </row>
    <row r="19" spans="1:20" x14ac:dyDescent="0.25">
      <c r="A19" s="37" t="s">
        <v>1</v>
      </c>
      <c r="B19" s="3"/>
      <c r="C19" s="61"/>
      <c r="D19" s="16" t="s">
        <v>0</v>
      </c>
      <c r="E19" s="93"/>
      <c r="F19" s="30" t="s">
        <v>25</v>
      </c>
      <c r="G19" s="52"/>
      <c r="H19" s="55" t="s">
        <v>3</v>
      </c>
      <c r="I19" s="35"/>
      <c r="J19" s="29"/>
      <c r="K19" s="75"/>
      <c r="O19" s="86"/>
      <c r="P19" s="91">
        <v>0.66300000000000003</v>
      </c>
      <c r="Q19" s="90">
        <v>0.78</v>
      </c>
      <c r="R19" s="86"/>
      <c r="S19" s="81"/>
      <c r="T19" s="81"/>
    </row>
    <row r="20" spans="1:20" x14ac:dyDescent="0.25">
      <c r="A20" s="37" t="s">
        <v>2</v>
      </c>
      <c r="B20" s="16" t="str">
        <f t="shared" ref="B20" si="0">IF($D$6="Hyper-acute",P14,IF($D$6="1a Physical",P14,IF($D$6="1b Mixed",P14,IF($D$6="1c Cog Beh",P14,IF($D$6="2a Physical",Q14,Q14)))))</f>
        <v>Factor - Level 1</v>
      </c>
      <c r="C20" s="93" t="s">
        <v>40</v>
      </c>
      <c r="D20" s="16" t="s">
        <v>12</v>
      </c>
      <c r="E20" s="93" t="s">
        <v>52</v>
      </c>
      <c r="F20" s="30" t="s">
        <v>23</v>
      </c>
      <c r="G20" s="53"/>
      <c r="H20" s="55" t="s">
        <v>10</v>
      </c>
      <c r="I20" s="38"/>
      <c r="J20" s="29"/>
      <c r="K20" s="75"/>
      <c r="O20" s="86"/>
      <c r="P20" s="86"/>
      <c r="Q20" s="86"/>
      <c r="R20" s="86"/>
      <c r="S20" s="81"/>
      <c r="T20" s="81"/>
    </row>
    <row r="21" spans="1:20" x14ac:dyDescent="0.25">
      <c r="A21" s="24" t="s">
        <v>7</v>
      </c>
      <c r="B21" s="58">
        <f>IF($D$6="Hyper-acute",P15,IF($D$6="1a Physical",P15,IF($D$6="1b Mixed",P15,IF($D$6="1c Cog Beh",P15,Q15))))</f>
        <v>1.734</v>
      </c>
      <c r="C21" s="79">
        <f>ROUND(($D$9*F21),0)</f>
        <v>2318</v>
      </c>
      <c r="D21" s="31">
        <f>B21*C21</f>
        <v>4019.4119999999998</v>
      </c>
      <c r="E21" s="78">
        <f>ROUND((B21*$D$27),0)</f>
        <v>503</v>
      </c>
      <c r="F21" s="97">
        <v>0.22500000000000001</v>
      </c>
      <c r="G21" s="57"/>
      <c r="H21" s="56">
        <f>ROUND((C21*E21),0)</f>
        <v>1165954</v>
      </c>
      <c r="I21" s="40"/>
      <c r="J21" s="29"/>
      <c r="K21" s="22"/>
      <c r="O21" s="86"/>
      <c r="P21" s="86"/>
      <c r="Q21" s="86"/>
      <c r="R21" s="86"/>
      <c r="S21" s="81"/>
      <c r="T21" s="81"/>
    </row>
    <row r="22" spans="1:20" x14ac:dyDescent="0.25">
      <c r="A22" s="24" t="s">
        <v>4</v>
      </c>
      <c r="B22" s="59">
        <f>IF($D$6="Hyper-acute",P16,IF($D$6="1a Physical",P16,IF($D$6="1b Mixed",P16,IF($D$6="1c Cog Beh",P16,Q16))))</f>
        <v>1.4350000000000001</v>
      </c>
      <c r="C22" s="79">
        <f>ROUND(($D$9*F22),0)</f>
        <v>5830</v>
      </c>
      <c r="D22" s="31">
        <f>B22*C22</f>
        <v>8366.0500000000011</v>
      </c>
      <c r="E22" s="78">
        <f t="shared" ref="E22:E25" si="1">ROUND((B22*$D$27),0)</f>
        <v>416</v>
      </c>
      <c r="F22" s="98">
        <v>0.56599999999999995</v>
      </c>
      <c r="G22" s="57"/>
      <c r="H22" s="56">
        <f t="shared" ref="H22:H25" si="2">ROUND((C22*E22),0)</f>
        <v>2425280</v>
      </c>
      <c r="I22" s="40"/>
      <c r="J22" s="29"/>
      <c r="O22" s="86"/>
      <c r="P22" s="86"/>
      <c r="Q22" s="86"/>
      <c r="R22" s="86"/>
      <c r="S22" s="81"/>
      <c r="T22" s="81"/>
    </row>
    <row r="23" spans="1:20" x14ac:dyDescent="0.25">
      <c r="A23" s="24" t="s">
        <v>6</v>
      </c>
      <c r="B23" s="59">
        <f>IF($D$6="Hyper-acute",P17,IF($D$6="1a Physical",P17,IF($D$6="1b Mixed",P17,IF($D$6="1c Cog Beh",P17,Q17))))</f>
        <v>1</v>
      </c>
      <c r="C23" s="79">
        <f>ROUND(($D$9*F23),0)</f>
        <v>1926</v>
      </c>
      <c r="D23" s="31">
        <f>B23*C23</f>
        <v>1926</v>
      </c>
      <c r="E23" s="78">
        <f t="shared" si="1"/>
        <v>290</v>
      </c>
      <c r="F23" s="98">
        <v>0.187</v>
      </c>
      <c r="G23" s="57"/>
      <c r="H23" s="56">
        <f t="shared" si="2"/>
        <v>558540</v>
      </c>
      <c r="I23" s="40"/>
      <c r="J23" s="29"/>
      <c r="O23" s="86"/>
      <c r="P23" s="86"/>
      <c r="Q23" s="86"/>
      <c r="R23" s="86"/>
      <c r="S23" s="81"/>
      <c r="T23" s="81"/>
    </row>
    <row r="24" spans="1:20" x14ac:dyDescent="0.25">
      <c r="A24" s="24" t="s">
        <v>5</v>
      </c>
      <c r="B24" s="59">
        <f>IF($D$6="Hyper-acute",P18,IF($D$6="1a Physical",P18,IF($D$6="1b Mixed",P18,IF($D$6="1c Cog Beh",P18,Q18))))</f>
        <v>0.85899999999999999</v>
      </c>
      <c r="C24" s="79">
        <f>ROUND(($D$9*F24),0)</f>
        <v>41</v>
      </c>
      <c r="D24" s="31">
        <f>B24*C24</f>
        <v>35.219000000000001</v>
      </c>
      <c r="E24" s="78">
        <f t="shared" si="1"/>
        <v>249</v>
      </c>
      <c r="F24" s="98">
        <v>4.0000000000000001E-3</v>
      </c>
      <c r="G24" s="57"/>
      <c r="H24" s="56">
        <f t="shared" si="2"/>
        <v>10209</v>
      </c>
      <c r="I24" s="40"/>
      <c r="J24" s="29"/>
      <c r="O24" s="86"/>
      <c r="P24" s="86"/>
      <c r="Q24" s="86"/>
      <c r="R24" s="86"/>
      <c r="S24" s="81"/>
      <c r="T24" s="81"/>
    </row>
    <row r="25" spans="1:20" ht="16.5" thickBot="1" x14ac:dyDescent="0.3">
      <c r="A25" s="24" t="s">
        <v>8</v>
      </c>
      <c r="B25" s="60">
        <f>IF($D$6="Hyper-acute",P19,IF($D$6="1a Physical",P19,IF($D$6="1b Mixed",P19,IF($D$6="1c Cog Beh",P19,Q19))))</f>
        <v>0.66300000000000003</v>
      </c>
      <c r="C25" s="79">
        <f>ROUND(($D$9*F25),0)</f>
        <v>185</v>
      </c>
      <c r="D25" s="31">
        <f>B25*C25</f>
        <v>122.655</v>
      </c>
      <c r="E25" s="78">
        <f t="shared" si="1"/>
        <v>192</v>
      </c>
      <c r="F25" s="99">
        <v>1.7999999999999999E-2</v>
      </c>
      <c r="G25" s="57"/>
      <c r="H25" s="56">
        <f t="shared" si="2"/>
        <v>35520</v>
      </c>
      <c r="I25" s="40"/>
      <c r="J25" s="29"/>
      <c r="O25" s="81"/>
      <c r="P25" s="81"/>
      <c r="Q25" s="81"/>
      <c r="R25" s="81"/>
      <c r="S25" s="81"/>
      <c r="T25" s="81"/>
    </row>
    <row r="26" spans="1:20" ht="16.5" thickBot="1" x14ac:dyDescent="0.3">
      <c r="A26" s="26"/>
      <c r="B26" s="3"/>
      <c r="C26" s="62">
        <f>SUM(C21:C25)</f>
        <v>10300</v>
      </c>
      <c r="D26" s="64">
        <f>SUM(D21:D25)</f>
        <v>14469.336000000001</v>
      </c>
      <c r="E26" s="27"/>
      <c r="F26" s="32">
        <f>SUM(F21:F25)</f>
        <v>1</v>
      </c>
      <c r="G26" s="30"/>
      <c r="H26" s="80">
        <f>SUM(H21:H25)</f>
        <v>4195503</v>
      </c>
      <c r="I26" s="38"/>
      <c r="J26" s="29"/>
      <c r="O26" s="81"/>
      <c r="P26" s="83"/>
      <c r="Q26" s="81"/>
      <c r="R26" s="81"/>
      <c r="S26" s="81"/>
      <c r="T26" s="81"/>
    </row>
    <row r="27" spans="1:20" ht="16.5" thickBot="1" x14ac:dyDescent="0.3">
      <c r="A27" s="26"/>
      <c r="B27" s="29"/>
      <c r="C27" s="51">
        <f>ROUND((D12/D9),0)</f>
        <v>408</v>
      </c>
      <c r="D27" s="63">
        <f>ROUND((D12/D26),0)</f>
        <v>290</v>
      </c>
      <c r="E27" s="27"/>
      <c r="F27" s="26"/>
      <c r="G27" s="26"/>
      <c r="H27" s="39"/>
      <c r="I27" s="38"/>
      <c r="J27" s="29"/>
      <c r="O27" s="81"/>
      <c r="P27" s="81"/>
      <c r="Q27" s="81"/>
      <c r="R27" s="81"/>
      <c r="S27" s="81"/>
      <c r="T27" s="81"/>
    </row>
    <row r="28" spans="1:20" x14ac:dyDescent="0.25">
      <c r="A28" s="18"/>
      <c r="C28" s="70"/>
      <c r="D28" s="70"/>
      <c r="E28" s="8"/>
      <c r="F28" s="5"/>
      <c r="G28" s="5"/>
      <c r="H28" s="13"/>
      <c r="I28" s="20"/>
      <c r="O28" s="81"/>
      <c r="P28" s="81"/>
      <c r="Q28" s="81"/>
      <c r="R28" s="81"/>
      <c r="S28" s="81"/>
      <c r="T28" s="81"/>
    </row>
    <row r="29" spans="1:20" ht="16.5" thickBot="1" x14ac:dyDescent="0.3">
      <c r="A29" s="5"/>
      <c r="C29" s="68"/>
      <c r="D29" s="15"/>
      <c r="H29" s="13"/>
      <c r="I29" s="20"/>
      <c r="O29" s="81"/>
      <c r="P29" s="81"/>
      <c r="Q29" s="81"/>
      <c r="R29" s="81"/>
      <c r="S29" s="81"/>
      <c r="T29" s="81"/>
    </row>
    <row r="30" spans="1:20" x14ac:dyDescent="0.25">
      <c r="A30" s="5"/>
      <c r="C30" s="9"/>
      <c r="D30" s="102" t="s">
        <v>46</v>
      </c>
      <c r="E30" s="103"/>
      <c r="F30" s="103"/>
      <c r="G30" s="104"/>
      <c r="H30" s="13"/>
      <c r="I30" s="20"/>
      <c r="O30" s="81"/>
      <c r="P30" s="81"/>
      <c r="Q30" s="81"/>
      <c r="R30" s="81"/>
      <c r="S30" s="81"/>
      <c r="T30" s="81"/>
    </row>
    <row r="31" spans="1:20" ht="16.5" thickBot="1" x14ac:dyDescent="0.3">
      <c r="A31" s="5"/>
      <c r="D31" s="105" t="str">
        <f>ROUND(D26,0) &amp; " WBD's at a price of £" &amp; ROUND(D27, 0) &amp; " per WBD"</f>
        <v>14469 WBD's at a price of £290 per WBD</v>
      </c>
      <c r="E31" s="106"/>
      <c r="F31" s="106"/>
      <c r="G31" s="107"/>
      <c r="H31" s="13"/>
      <c r="I31" s="20"/>
      <c r="O31" s="81"/>
      <c r="P31" s="81"/>
      <c r="Q31" s="81"/>
      <c r="R31" s="81"/>
      <c r="S31" s="81"/>
      <c r="T31" s="81"/>
    </row>
    <row r="32" spans="1:20" x14ac:dyDescent="0.25">
      <c r="A32" s="5"/>
      <c r="D32" s="15"/>
      <c r="H32" s="13"/>
      <c r="I32" s="20"/>
      <c r="O32" s="81"/>
      <c r="P32" s="81"/>
      <c r="Q32" s="81"/>
      <c r="R32" s="81"/>
      <c r="S32" s="81"/>
      <c r="T32" s="81"/>
    </row>
    <row r="33" spans="1:20" x14ac:dyDescent="0.25">
      <c r="A33" s="5"/>
      <c r="H33" s="13"/>
      <c r="I33" s="19"/>
      <c r="O33" s="81"/>
      <c r="P33" s="83"/>
      <c r="Q33" s="81"/>
      <c r="R33" s="81"/>
      <c r="S33" s="81"/>
      <c r="T33" s="81"/>
    </row>
    <row r="34" spans="1:20" x14ac:dyDescent="0.25">
      <c r="A34" s="71" t="s">
        <v>29</v>
      </c>
      <c r="O34" s="81"/>
      <c r="P34" s="81"/>
      <c r="Q34" s="81"/>
      <c r="R34" s="81"/>
      <c r="S34" s="81"/>
      <c r="T34" s="81"/>
    </row>
    <row r="35" spans="1:20" x14ac:dyDescent="0.25">
      <c r="O35" s="81"/>
      <c r="P35" s="81"/>
      <c r="Q35" s="81"/>
      <c r="R35" s="81"/>
      <c r="S35" s="81"/>
      <c r="T35" s="81"/>
    </row>
    <row r="36" spans="1:20" x14ac:dyDescent="0.25">
      <c r="O36" s="81"/>
      <c r="P36" s="81"/>
      <c r="Q36" s="81"/>
      <c r="R36" s="81"/>
      <c r="S36" s="81"/>
      <c r="T36" s="81"/>
    </row>
    <row r="40" spans="1:20" x14ac:dyDescent="0.25">
      <c r="P40" s="44"/>
    </row>
  </sheetData>
  <sheetProtection algorithmName="SHA-512" hashValue="wqB02+L0rfmrfO51wqrPYuwV6KnxvHeUSV0ZOBvX7zUAWwzbyOVpErJ7p0muK4noVLHcC9uud0dgAbg4uEcp9A==" saltValue="qw30OghroLrwmZxAkfW3Nw==" spinCount="100000" sheet="1" objects="1" scenarios="1" selectLockedCells="1"/>
  <mergeCells count="2">
    <mergeCell ref="D30:G30"/>
    <mergeCell ref="D31:G31"/>
  </mergeCells>
  <dataValidations count="1">
    <dataValidation type="list" showInputMessage="1" showErrorMessage="1" promptTitle="Service Level" prompt="Please select the sign-posted level of your Service" sqref="D6">
      <formula1>Levels</formula1>
    </dataValidation>
  </dataValidation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2122TariffInfo</vt:lpstr>
      <vt:lpstr>IndicativeTariff</vt:lpstr>
      <vt:lpstr>LocalTariff</vt:lpstr>
      <vt:lpstr>LocalTariff!Levels</vt:lpstr>
      <vt:lpstr>Levels</vt:lpstr>
    </vt:vector>
  </TitlesOfParts>
  <Company>Tir Nan Og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Turner-Stokes</dc:creator>
  <cp:lastModifiedBy>Alan R Bill</cp:lastModifiedBy>
  <cp:lastPrinted>2017-02-06T16:20:11Z</cp:lastPrinted>
  <dcterms:created xsi:type="dcterms:W3CDTF">2013-06-11T22:00:32Z</dcterms:created>
  <dcterms:modified xsi:type="dcterms:W3CDTF">2021-06-16T13:03:25Z</dcterms:modified>
</cp:coreProperties>
</file>